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Сесії міської ради VIII скликання\54 сесія 10.12.2025 р\Рішення на сайт\2332\"/>
    </mc:Choice>
  </mc:AlternateContent>
  <xr:revisionPtr revIDLastSave="0" documentId="13_ncr:1_{03BB8A66-03E5-42FB-B173-7DF5A66D7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Print_Titles" localSheetId="0">Аркуш1!$10:$10</definedName>
    <definedName name="_xlnm.Print_Area" localSheetId="0">Аркуш1!$A$1:$J$81</definedName>
  </definedNames>
  <calcPr calcId="181029"/>
</workbook>
</file>

<file path=xl/calcChain.xml><?xml version="1.0" encoding="utf-8"?>
<calcChain xmlns="http://schemas.openxmlformats.org/spreadsheetml/2006/main">
  <c r="G49" i="1" l="1"/>
  <c r="G44" i="1"/>
  <c r="G37" i="1" s="1"/>
  <c r="G70" i="1"/>
  <c r="I50" i="1"/>
  <c r="I24" i="1"/>
  <c r="I23" i="1"/>
  <c r="G24" i="1"/>
  <c r="G23" i="1"/>
  <c r="G47" i="1"/>
  <c r="G45" i="1"/>
  <c r="G68" i="1"/>
  <c r="G14" i="1"/>
  <c r="I16" i="1"/>
  <c r="G16" i="1" s="1"/>
  <c r="I18" i="1"/>
  <c r="G13" i="1"/>
  <c r="I34" i="1"/>
  <c r="G12" i="1" l="1"/>
  <c r="G33" i="1"/>
  <c r="I33" i="1" s="1"/>
  <c r="I44" i="1"/>
  <c r="G46" i="1"/>
  <c r="I19" i="1"/>
  <c r="I71" i="1"/>
  <c r="I67" i="1" l="1"/>
  <c r="G22" i="1" l="1"/>
  <c r="H12" i="1"/>
  <c r="H11" i="1" s="1"/>
  <c r="H78" i="1" s="1"/>
  <c r="I74" i="1"/>
  <c r="G73" i="1"/>
  <c r="G72" i="1" s="1"/>
  <c r="I72" i="1" s="1"/>
  <c r="G27" i="1"/>
  <c r="I27" i="1" s="1"/>
  <c r="G28" i="1"/>
  <c r="I28" i="1" s="1"/>
  <c r="I35" i="1"/>
  <c r="I32" i="1" s="1"/>
  <c r="I22" i="1" l="1"/>
  <c r="I73" i="1"/>
  <c r="G35" i="1"/>
  <c r="G32" i="1" s="1"/>
  <c r="I13" i="1" l="1"/>
  <c r="I66" i="1" l="1"/>
  <c r="I17" i="1" l="1"/>
  <c r="I65" i="1" l="1"/>
  <c r="I39" i="1" l="1"/>
  <c r="I38" i="1"/>
  <c r="I77" i="1" l="1"/>
  <c r="G76" i="1"/>
  <c r="I76" i="1" s="1"/>
  <c r="G75" i="1" l="1"/>
  <c r="I75" i="1" s="1"/>
  <c r="I68" i="1"/>
  <c r="I46" i="1"/>
  <c r="I51" i="1" l="1"/>
  <c r="I52" i="1"/>
  <c r="I53" i="1"/>
  <c r="I54" i="1"/>
  <c r="I55" i="1"/>
  <c r="I56" i="1"/>
  <c r="I49" i="1"/>
  <c r="G29" i="1"/>
  <c r="G21" i="1" s="1"/>
  <c r="I31" i="1" l="1"/>
  <c r="G31" i="1"/>
  <c r="I15" i="1"/>
  <c r="G36" i="1" l="1"/>
  <c r="I47" i="1"/>
  <c r="I69" i="1"/>
  <c r="I70" i="1"/>
  <c r="I45" i="1"/>
  <c r="I14" i="1"/>
  <c r="I12" i="1" s="1"/>
  <c r="G11" i="1"/>
  <c r="I29" i="1" l="1"/>
  <c r="G20" i="1"/>
  <c r="G78" i="1" s="1"/>
  <c r="I11" i="1"/>
  <c r="I57" i="1"/>
  <c r="I58" i="1"/>
  <c r="I59" i="1"/>
  <c r="I60" i="1"/>
  <c r="I61" i="1"/>
  <c r="I62" i="1"/>
  <c r="I63" i="1"/>
  <c r="I64" i="1"/>
  <c r="I37" i="1" l="1"/>
  <c r="I36" i="1" s="1"/>
  <c r="I21" i="1"/>
  <c r="I20" i="1" s="1"/>
  <c r="I78" i="1" l="1"/>
</calcChain>
</file>

<file path=xl/sharedStrings.xml><?xml version="1.0" encoding="utf-8"?>
<sst xmlns="http://schemas.openxmlformats.org/spreadsheetml/2006/main" count="340" uniqueCount="171">
  <si>
    <t>ОБСЯГИ</t>
  </si>
  <si>
    <t>0458200000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</si>
  <si>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</si>
  <si>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</si>
  <si>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</si>
  <si>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</si>
  <si>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</si>
  <si>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</si>
  <si>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</si>
  <si>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</si>
  <si>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</si>
  <si>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1200000</t>
  </si>
  <si>
    <t/>
  </si>
  <si>
    <t>1210000</t>
  </si>
  <si>
    <t>100</t>
  </si>
  <si>
    <t>УСЬОГО</t>
  </si>
  <si>
    <t>X</t>
  </si>
  <si>
    <t>Додаток 5</t>
  </si>
  <si>
    <t>капітальних вкладень бюджету Новомосковської міської територіальної громади у розрізі інвестиційних проектів</t>
  </si>
  <si>
    <t>у 2025 році</t>
  </si>
  <si>
    <t>Очікуваний рівень готовності проекту на кінець 2025 року, %</t>
  </si>
  <si>
    <t>Обсяг капітальних вкладень місцевого бюджету у 2025 році, гривень</t>
  </si>
  <si>
    <t>Нове будівництво водопровідної мережі по вул. Ігоря Малютіна від вул. Кулебівської до вул. Польової в м. Самар Дніпропетровської області</t>
  </si>
  <si>
    <t>Нове будівництво водопровідної мережі по вул. Польовій від вул. Ігоря Малютіна до вул. Одеської в м. Самар Дніпропетровської області</t>
  </si>
  <si>
    <t>Нове будівництво водопровідної мережі по вул. Одеській від вул. Польової до провул. Київського в м. Самар Дніпропетровської області</t>
  </si>
  <si>
    <t>Нове будівництво водопровідної мережі по вул. Дніпровській в м. Самар Дніпропетровської області</t>
  </si>
  <si>
    <t>Нове будівництво водопровідної мережі по вул. Вишневій, по вул. Територіальної Оборони від вул. Київської до вул. Крайньої в м. Самар Дніпропетровської області</t>
  </si>
  <si>
    <t>Нове будівництво водопровідної мережі по вул. Спаській від вул. Гідності до вул. Чумацької в м. Самар Дніпропетровської області</t>
  </si>
  <si>
    <t>Нове будівництво водопровідної мережі по вул. Чумацькій в районі житлових будинків 22 - 42 в м. Самар Дніпропетровської області</t>
  </si>
  <si>
    <t>Нове будівництво водопровідної мережі по вул. Чумацькій в районі житлових будинків 2 - 22 в м. Самар Дніпропетровської області</t>
  </si>
  <si>
    <t>Нове будівництво водопровідної мережі по вул. Чумацькій в районі житлових будинків 3 - 17 та по пров. Чумацькому в районі житлових будинків 21 - 31 в м. Самар Дніпропетровської області</t>
  </si>
  <si>
    <t>Нове будівництво водопровідної мережі від вул. Гідності до вул. Польової вздовж торгівельної бази «Супер Європа», по  вул. Садовій між провулками Зілізничними, по вул. Басейній в районі житлових будинків 29 – 31 та 38 – 44 в м. Самар Дніпропетровської області</t>
  </si>
  <si>
    <t>Нове будівництво водопровідної мережі по вул. Геннадія Шаповалова від вул. Гідності до вул. В’ячеслава Чорновола в м. Самар Дніпропетровської області</t>
  </si>
  <si>
    <t>Нове будівництво водопровідної мережі по вул. В’ячеслава Чорновола в районі житлових будинків 2 - 10 та 13 - 31, по вул. Вокзальній від вул. Привокзальної до вул. В’ячеслава Чорновола, по вул. Павлоградській в районі житлових будинків 45 - 47 в м. Самар Дніпропетровської області</t>
  </si>
  <si>
    <t>Нове будівництво водопровідної мережі по вул. Вербовій та по вул. В’ячеслава Чорновола в районі житлових будинків 79 - 83 в м. Самар Дніпропетровської області</t>
  </si>
  <si>
    <t>Нове будівництво водопровідної мережі по вул. Харківській, по вул. Центральній в районі житлових будинків 18 - 20, 23 - 43, 81, по вул. Маріупольській в районі житлових будинків 34 - 38 в м. Самар Дніпропетровської області</t>
  </si>
  <si>
    <t>1216091</t>
  </si>
  <si>
    <t>6091</t>
  </si>
  <si>
    <t>0640</t>
  </si>
  <si>
    <t>Будівництво1 об`єктів житлово-комунального господарства</t>
  </si>
  <si>
    <t>0600000</t>
  </si>
  <si>
    <t>0610000</t>
  </si>
  <si>
    <t>Управлiння освiти Самарівської мiської ради</t>
  </si>
  <si>
    <t>Управлiння житлово-комунального господарства та капiтального будiвництва Самарівської мiської ради</t>
  </si>
  <si>
    <t>Будівництво освітніх установ та закладів</t>
  </si>
  <si>
    <t>"Нове будівництво підземного модульного укриття заводського виготовлення до 50 осіб з гідроізоляцією та встановленням допоміжних модулей заводського виготовлення" в Гімназії № 12, 13, 3"</t>
  </si>
  <si>
    <t>0200000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</si>
  <si>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</si>
  <si>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</si>
  <si>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</si>
  <si>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</si>
  <si>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</si>
  <si>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комiтет Самарівської мiської ради</t>
  </si>
  <si>
    <t>0212010</t>
  </si>
  <si>
    <t>2010</t>
  </si>
  <si>
    <t>0731</t>
  </si>
  <si>
    <t>Багатопрофільна стаціонарна медична допомога населенню</t>
  </si>
  <si>
    <t>0212170</t>
  </si>
  <si>
    <t>0611300</t>
  </si>
  <si>
    <t>2024-2025</t>
  </si>
  <si>
    <t>Реконструкція нежитлової будівлі КНП "Новомосковська ЦМЛ" НМР за адресою вул.Сучкова, 40</t>
  </si>
  <si>
    <t>Будівництво закладів охорони здоров"я</t>
  </si>
  <si>
    <t>1216030</t>
  </si>
  <si>
    <t>6030</t>
  </si>
  <si>
    <t>0620</t>
  </si>
  <si>
    <t>Організація благоустрою населених пунктів</t>
  </si>
  <si>
    <t>Поліпшення матеріально-технічної бази у сфері благоустрою (придбання зупинок громадського транспорту)</t>
  </si>
  <si>
    <t>Нове будівництво кладовища в районі вул.Заводська, м.Самар (розроблення ПКД)</t>
  </si>
  <si>
    <t>Будівництво інших об"єктів комунальної власності</t>
  </si>
  <si>
    <t>Нове будівництво соціального житла в м.Самар (виготовлення ПКД та проходження експертизи)</t>
  </si>
  <si>
    <t>0763</t>
  </si>
  <si>
    <t>0990</t>
  </si>
  <si>
    <t>0443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</si>
  <si>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</si>
  <si>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</si>
  <si>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</si>
  <si>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</si>
  <si>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 xml:space="preserve">Нове будівництво споруди подвійного призначення з захисними властивостями ПРУ будівлі ліцею №6 за адресою: вул. Зінаїди Білої, 6 м.Новомосковськ Дніпропетровської області </t>
  </si>
  <si>
    <t>Нове будівництво споруди подвійного призначення з захисними властивостями ПРУ будівлі ліцею №18 за адресою: вул. Паланкова, 9-А м. Новомосковськ Дніпропетровської області</t>
  </si>
  <si>
    <t>Придбання промислової електричної сковороди</t>
  </si>
  <si>
    <t>1000000</t>
  </si>
  <si>
    <t>Управління  культури, молоді, спорту та туризму Самарівської міської ради</t>
  </si>
  <si>
    <t>1010000</t>
  </si>
  <si>
    <t>Управління  культури, молоді,  спорту та туризму Самарівської міської ради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</si>
  <si>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</si>
  <si>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</si>
  <si>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</si>
  <si>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Співфінансування 10% на закупівлю засобів навчання та комп’ютерного обладнання для оснащення навчальних кабінетів предмета “Захист України”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</si>
  <si>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</si>
  <si>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</si>
  <si>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</si>
  <si>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засобів навчання та комп’ютерного обладнання для оснащення навчальних кабінетів предмета “Захист України”</t>
  </si>
  <si>
    <t>Нове будівництво напірного каналізаційного колектору від Гімназії №4 міста Самар, за адресою: вул.Гідності 103, до провулку Благодатного у м.Самар Дніпропетровської області ( у т.ч. виготовлення ПКД)</t>
  </si>
  <si>
    <t>Поліпшення матеріально-технічної бази у сфері благоустрою (придбання вуличних спортивних та ігрових комплексів)</t>
  </si>
  <si>
    <t>Поліпшення матеріально-технічної бази у сфері благоустрою</t>
  </si>
  <si>
    <t>1183</t>
  </si>
  <si>
    <t>0611184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</si>
  <si>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</si>
  <si>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</si>
  <si>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</si>
  <si>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</si>
  <si>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</si>
  <si>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 xml:space="preserve">Співфінансування заходів(10%),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</si>
  <si>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Нове будівництво майданчику скейт парку за адресою: Дніпропетровська область, м.Самар, вулиця Паланкова, парк імені Сучкова</t>
  </si>
  <si>
    <t>Улаштування зеленої зони, клумб, квітників та системи поливу на території парку ім.Сучкова за адресою: вул.Паланкова, місто Самар, Дніпропетровська область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</si>
  <si>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</si>
  <si>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1211261</t>
  </si>
  <si>
    <t>1211262</t>
  </si>
  <si>
    <t>1014083</t>
  </si>
  <si>
    <t>0829</t>
  </si>
  <si>
    <t>Будівництво закладів культури і мистецтва</t>
  </si>
  <si>
    <t>3100000</t>
  </si>
  <si>
    <t>Управління по роботі з активами Самарівської міської ради</t>
  </si>
  <si>
    <t>3110000</t>
  </si>
  <si>
    <t>3110160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</si>
  <si>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</si>
  <si>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</si>
  <si>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Придбання комп"ютерної техніки та БФП</t>
  </si>
  <si>
    <t>Нове будівництво модульного укриття заводського виготовлення до 50 осіб з гідроізоляцією та встановленням допоміжних модулей заводського виготовлення в Гімназії №15 міста Новомосковська (за рахунок запозичення)</t>
  </si>
  <si>
    <t>Співфінансування по новому будівництву споруди подвійного призначення з захисними властивостями ПРУ будівлі ліцею № 18 за адресою: вул. Паланочна, 9-А, м.Новомосковськ (за рахунок запозичення)</t>
  </si>
  <si>
    <t>Співфінансування по новому будівництву споруди подвійного призначення з захисними властивостями ПРУ будівлі ліцею № 6 за адресою: вул. Зінаїди Білої, 6, м.Новомосковськ (за рахунок запозичення)</t>
  </si>
  <si>
    <t>Коригування ПКД по об"єкту "Нове будівництво споруди подвійного призначення з захисними властивостями ПРУ будівлі ліцею №6 за адресою: вул. Зінаїди Білої, 6 м.Новомосковськ Дніпропетровської області "</t>
  </si>
  <si>
    <t>Коригування ПКД по об"єкту "Нове будівництво споруди подвійного призначення з захисними властивостями ПРУ будівлі ліцею №18 за адресою: вул. Паланкова, 9-А м. Новомосковськ Дніпропетровської області"</t>
  </si>
  <si>
    <t>Нове будівництво водопровідної мережі по вул. Севастопольській від вул. Одеської до вул. Ігоря Малютіна в          м. Самар Дніпропетровської області</t>
  </si>
  <si>
    <t>Нове будівництво водопровідної мережі по вул. Севастопольській від вул. Ігоря Малютіна до пров. Академіка Жлуктенка в м. Самар Дніпропетровської області</t>
  </si>
  <si>
    <t>Оновлення матеріально-технічної бази</t>
  </si>
  <si>
    <t>Реконструкція південної сторони фасаду та прибудинкової території КЗ"ПК "Металург" м.Самар за адресою: Дніпропетровська обл., м.Самар, вул. Паланкова, 6А"</t>
  </si>
  <si>
    <t xml:space="preserve">Реконструкція нежитлової будівлі за адресою: м.Самар, вул.Гідності,206 </t>
  </si>
  <si>
    <t>Нове будівництво модульного укриття заводського виготовлення до 50 осіб з гідроізоляцією та встановленням допоміжних модулей заводського виготовлення в КЗ ЗДО №5 "Веселка", №3 "Ромашка", №7 "Ластівка"  ( у т.ч. виготовлення ПКД)</t>
  </si>
  <si>
    <t>3710000</t>
  </si>
  <si>
    <t>3700000</t>
  </si>
  <si>
    <t>Фінансове управління Самарівської міської ради</t>
  </si>
  <si>
    <t>Придбання комп"ютерної техніки</t>
  </si>
  <si>
    <t>Придбання циркуляційних насосів та лічильників теплової енергії для гімназій</t>
  </si>
  <si>
    <t>3710160</t>
  </si>
  <si>
    <t>-</t>
  </si>
  <si>
    <t>Реконструкція водопровідної мережі по вул. Партизанській від. вул. Бориса Джонсона до вул. Підлісної в м. Самар Дніпропетровської області,  у т.ч. виготовлення ПКД та проходження експертизи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</si>
  <si>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</si>
  <si>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</si>
  <si>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</si>
  <si>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</si>
  <si>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Реконструкція автогужового моста через меліосіть по вул. Гідності у м. Самар Дніпропетровської обл. (виготовлення ПКД та проходження експертизи)</t>
  </si>
  <si>
    <t>до рішення міської ради</t>
  </si>
  <si>
    <t>Міський голова</t>
  </si>
  <si>
    <t>Сергій РЄЗНІК</t>
  </si>
  <si>
    <t>0218230</t>
  </si>
  <si>
    <t>0380</t>
  </si>
  <si>
    <t>Інші заходи громадського порядку та безпеки</t>
  </si>
  <si>
    <t xml:space="preserve">Придбання сирен </t>
  </si>
  <si>
    <t>Забезпечення діяльності інших закладів в галузі культури і мистецтва</t>
  </si>
  <si>
    <t>Придбання звукової апаратури для студії звукозапису молодіжного центру</t>
  </si>
  <si>
    <t>1216011</t>
  </si>
  <si>
    <t>0610</t>
  </si>
  <si>
    <t>Експлуатація та технічне обслуговування житлового фонду</t>
  </si>
  <si>
    <t>Встановлення пандусів в багатоповерхових житлових будинках</t>
  </si>
  <si>
    <t>4030</t>
  </si>
  <si>
    <t>0824</t>
  </si>
  <si>
    <t>Забезпечення діяльності бібліотек</t>
  </si>
  <si>
    <t>Поповнення бібліотечного фонду</t>
  </si>
  <si>
    <t>Придбання інклюзивних розвивальних панелей іграшок (бізібордів)</t>
  </si>
  <si>
    <t>0218120</t>
  </si>
  <si>
    <t>8120</t>
  </si>
  <si>
    <t>0320</t>
  </si>
  <si>
    <t>Заходи з організації рятування на водах</t>
  </si>
  <si>
    <t>Придбання комп"ютерної та орг техніки</t>
  </si>
  <si>
    <t>Придбання джерела безперебійного живлення для комп"ютерного тамографу, кондиціонерів, аналізатору сечі</t>
  </si>
  <si>
    <t>1216090</t>
  </si>
  <si>
    <t>6090</t>
  </si>
  <si>
    <t>Інша діяльність у сфері житлово-комунального господарства</t>
  </si>
  <si>
    <t>Придбання велопарковки</t>
  </si>
  <si>
    <t>від 10.12.2025 р. № 2332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</si>
</sst>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;#,&quot;-&quot;"/>
    <numFmt numFmtId="165" formatCode="#,##0.00_ ;\-#,##0.00\ "/>
    <numFmt numFmtId="166" formatCode="#,##0;\-#,##0;#,&quot;-&quot;"/>
    <numFmt numFmtId="167" formatCode="#,##0_ ;\-#,##0\ 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1" fillId="2" borderId="1" xfId="0" applyNumberFormat="1" applyFont="1" applyFill="1" applyBorder="1" applyAlignment="1">
      <alignment horizontal="right" vertical="center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quotePrefix="1" applyNumberForma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 vertical="center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quotePrefix="1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0" fillId="0" borderId="0" xfId="0" applyNumberFormat="1"/>
    <xf numFmtId="165" fontId="0" fillId="0" borderId="0" xfId="0" applyNumberFormat="1"/>
    <xf numFmtId="0" fontId="0" fillId="3" borderId="1" xfId="0" quotePrefix="1" applyFill="1" applyBorder="1" applyAlignment="1">
      <alignment horizontal="center" vertical="center" wrapText="1"/>
    </xf>
    <xf numFmtId="4" fontId="0" fillId="3" borderId="1" xfId="0" quotePrefix="1" applyNumberFormat="1" applyFill="1" applyBorder="1" applyAlignment="1">
      <alignment horizontal="center" vertical="center" wrapText="1"/>
    </xf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/>
    </xf>
    <xf numFmtId="166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4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view="pageBreakPreview" zoomScale="80" zoomScaleNormal="80" zoomScaleSheetLayoutView="80" workbookViewId="0">
      <selection activeCell="G3" sqref="G3"/>
    </sheetView>
  </sheetViews>
  <sheetFormatPr defaultRowHeight="12.75" x14ac:dyDescent="0.2"/>
  <cols>
    <col min="1" max="3" width="12" customWidth="1"/>
    <col min="4" max="4" width="48.85546875" customWidth="1"/>
    <col min="5" max="5" width="91.42578125" customWidth="1"/>
    <col min="6" max="6" width="13.7109375" customWidth="1"/>
    <col min="7" max="7" width="14.85546875" customWidth="1"/>
    <col min="8" max="8" width="13.7109375" customWidth="1"/>
    <col min="9" max="9" width="15.140625" customWidth="1"/>
    <col min="10" max="10" width="13.7109375" customWidth="1"/>
    <col min="12" max="12" width="10.7109375" bestFit="1" customWidth="1"/>
    <col min="13" max="13" width="23.5703125" customWidth="1"/>
  </cols>
  <sheetData>
    <row r="1" spans="1:10" ht="15.75" x14ac:dyDescent="0.2">
      <c r="G1" s="5" t="s">
        <v>17</v>
      </c>
    </row>
    <row r="2" spans="1:10" ht="15.75" x14ac:dyDescent="0.25">
      <c r="G2" s="6" t="s">
        <v>142</v>
      </c>
    </row>
    <row r="3" spans="1:10" ht="15.75" x14ac:dyDescent="0.25">
      <c r="G3" s="6" t="s">
        <v>170</v>
      </c>
    </row>
    <row r="4" spans="1:10" ht="15.75" x14ac:dyDescent="0.2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5.75" x14ac:dyDescent="0.2">
      <c r="A5" s="54" t="s">
        <v>18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15.75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1" t="s">
        <v>1</v>
      </c>
    </row>
    <row r="8" spans="1:10" x14ac:dyDescent="0.2">
      <c r="A8" t="s">
        <v>2</v>
      </c>
      <c r="J8" s="2"/>
    </row>
    <row r="9" spans="1:10" ht="81.75" customHeight="1" x14ac:dyDescent="0.2">
      <c r="A9" s="3" t="s">
        <v>3</v>
      </c>
      <c r="B9" s="3" t="s">
        <v>4</v>
      </c>
      <c r="C9" s="3" t="s">
        <v>5</v>
      </c>
      <c r="D9" s="4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3" t="s">
        <v>21</v>
      </c>
      <c r="J9" s="3" t="s">
        <v>20</v>
      </c>
    </row>
    <row r="10" spans="1:10" x14ac:dyDescent="0.2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21" customHeight="1" x14ac:dyDescent="0.2">
      <c r="A11" s="9" t="s">
        <v>46</v>
      </c>
      <c r="B11" s="9" t="s">
        <v>12</v>
      </c>
      <c r="C11" s="9" t="s">
        <v>12</v>
      </c>
      <c r="D11" s="10" t="s">
        <v>52</v>
      </c>
      <c r="E11" s="11"/>
      <c r="F11" s="9"/>
      <c r="G11" s="22">
        <f>+G12</f>
        <v>7613270</v>
      </c>
      <c r="H11" s="12">
        <f>H12</f>
        <v>600000</v>
      </c>
      <c r="I11" s="22">
        <f>+I12</f>
        <v>7013270</v>
      </c>
      <c r="J11" s="25"/>
    </row>
    <row r="12" spans="1:10" ht="21" customHeight="1" x14ac:dyDescent="0.2">
      <c r="A12" s="9" t="s">
        <v>47</v>
      </c>
      <c r="B12" s="9" t="s">
        <v>12</v>
      </c>
      <c r="C12" s="9" t="s">
        <v>12</v>
      </c>
      <c r="D12" s="10" t="s">
        <v>52</v>
      </c>
      <c r="E12" s="11"/>
      <c r="F12" s="9"/>
      <c r="G12" s="22">
        <f>SUM(G13:G19)</f>
        <v>7613270</v>
      </c>
      <c r="H12" s="12">
        <f>H16</f>
        <v>600000</v>
      </c>
      <c r="I12" s="22">
        <f>SUM(I13:I19)</f>
        <v>7013270</v>
      </c>
      <c r="J12" s="25"/>
    </row>
    <row r="13" spans="1:10" ht="54.75" customHeight="1" x14ac:dyDescent="0.2">
      <c r="A13" s="4" t="s">
        <v>48</v>
      </c>
      <c r="B13" s="4" t="s">
        <v>49</v>
      </c>
      <c r="C13" s="4" t="s">
        <v>50</v>
      </c>
      <c r="D13" s="27" t="s">
        <v>51</v>
      </c>
      <c r="E13" s="26" t="s">
        <v>125</v>
      </c>
      <c r="F13" s="4">
        <v>2025</v>
      </c>
      <c r="G13" s="28">
        <f>37650+90498+95200-99998+133800</f>
        <v>257150</v>
      </c>
      <c r="H13" s="12">
        <v>0</v>
      </c>
      <c r="I13" s="28">
        <f>+G13</f>
        <v>257150</v>
      </c>
      <c r="J13" s="30">
        <v>100</v>
      </c>
    </row>
    <row r="14" spans="1:10" ht="29.25" customHeight="1" x14ac:dyDescent="0.2">
      <c r="A14" s="4" t="s">
        <v>53</v>
      </c>
      <c r="B14" s="4" t="s">
        <v>54</v>
      </c>
      <c r="C14" s="4" t="s">
        <v>55</v>
      </c>
      <c r="D14" s="13" t="s">
        <v>56</v>
      </c>
      <c r="E14" s="26" t="s">
        <v>165</v>
      </c>
      <c r="F14" s="4">
        <v>2025</v>
      </c>
      <c r="G14" s="28">
        <f>1452000+127160</f>
        <v>1579160</v>
      </c>
      <c r="H14" s="12">
        <v>0</v>
      </c>
      <c r="I14" s="28">
        <f>+G14</f>
        <v>1579160</v>
      </c>
      <c r="J14" s="14" t="s">
        <v>14</v>
      </c>
    </row>
    <row r="15" spans="1:10" ht="29.25" customHeight="1" x14ac:dyDescent="0.2">
      <c r="A15" s="4" t="s">
        <v>53</v>
      </c>
      <c r="B15" s="4" t="s">
        <v>54</v>
      </c>
      <c r="C15" s="4" t="s">
        <v>55</v>
      </c>
      <c r="D15" s="13" t="s">
        <v>56</v>
      </c>
      <c r="E15" s="26" t="s">
        <v>79</v>
      </c>
      <c r="F15" s="4">
        <v>2025</v>
      </c>
      <c r="G15" s="28">
        <v>33800</v>
      </c>
      <c r="H15" s="12">
        <v>0</v>
      </c>
      <c r="I15" s="28">
        <f>+G15</f>
        <v>33800</v>
      </c>
      <c r="J15" s="14" t="s">
        <v>14</v>
      </c>
    </row>
    <row r="16" spans="1:10" x14ac:dyDescent="0.2">
      <c r="A16" s="29" t="s">
        <v>57</v>
      </c>
      <c r="B16" s="4">
        <v>2170</v>
      </c>
      <c r="C16" s="29" t="s">
        <v>70</v>
      </c>
      <c r="D16" s="13" t="s">
        <v>61</v>
      </c>
      <c r="E16" s="26" t="s">
        <v>60</v>
      </c>
      <c r="F16" s="4" t="s">
        <v>59</v>
      </c>
      <c r="G16" s="28">
        <f>I16+600000</f>
        <v>4059279</v>
      </c>
      <c r="H16" s="14">
        <v>600000</v>
      </c>
      <c r="I16" s="28">
        <f>3586439-127160</f>
        <v>3459279</v>
      </c>
      <c r="J16" s="14" t="s">
        <v>14</v>
      </c>
    </row>
    <row r="17" spans="1:12" x14ac:dyDescent="0.2">
      <c r="A17" s="29" t="s">
        <v>57</v>
      </c>
      <c r="B17" s="4">
        <v>2170</v>
      </c>
      <c r="C17" s="29" t="s">
        <v>70</v>
      </c>
      <c r="D17" s="13" t="s">
        <v>61</v>
      </c>
      <c r="E17" s="49" t="s">
        <v>127</v>
      </c>
      <c r="F17" s="4">
        <v>2025</v>
      </c>
      <c r="G17" s="28">
        <v>1499112</v>
      </c>
      <c r="H17" s="12" t="s">
        <v>135</v>
      </c>
      <c r="I17" s="28">
        <f t="shared" ref="I17:I19" si="0">+G17</f>
        <v>1499112</v>
      </c>
      <c r="J17" s="30">
        <v>100</v>
      </c>
    </row>
    <row r="18" spans="1:12" x14ac:dyDescent="0.2">
      <c r="A18" s="29" t="s">
        <v>160</v>
      </c>
      <c r="B18" s="4" t="s">
        <v>161</v>
      </c>
      <c r="C18" s="29" t="s">
        <v>162</v>
      </c>
      <c r="D18" s="13" t="s">
        <v>163</v>
      </c>
      <c r="E18" s="49" t="s">
        <v>164</v>
      </c>
      <c r="F18" s="4">
        <v>2025</v>
      </c>
      <c r="G18" s="28">
        <v>34769</v>
      </c>
      <c r="H18" s="12" t="s">
        <v>135</v>
      </c>
      <c r="I18" s="28">
        <f t="shared" si="0"/>
        <v>34769</v>
      </c>
      <c r="J18" s="30">
        <v>100</v>
      </c>
    </row>
    <row r="19" spans="1:12" x14ac:dyDescent="0.2">
      <c r="A19" s="29" t="s">
        <v>145</v>
      </c>
      <c r="B19" s="4">
        <v>8230</v>
      </c>
      <c r="C19" s="29" t="s">
        <v>146</v>
      </c>
      <c r="D19" s="13" t="s">
        <v>147</v>
      </c>
      <c r="E19" s="49" t="s">
        <v>148</v>
      </c>
      <c r="F19" s="4">
        <v>2025</v>
      </c>
      <c r="G19" s="28">
        <v>150000</v>
      </c>
      <c r="H19" s="12" t="s">
        <v>135</v>
      </c>
      <c r="I19" s="28">
        <f t="shared" si="0"/>
        <v>150000</v>
      </c>
      <c r="J19" s="30">
        <v>100</v>
      </c>
    </row>
    <row r="20" spans="1:12" ht="20.25" customHeight="1" x14ac:dyDescent="0.2">
      <c r="A20" s="9" t="s">
        <v>40</v>
      </c>
      <c r="B20" s="9" t="s">
        <v>12</v>
      </c>
      <c r="C20" s="9" t="s">
        <v>12</v>
      </c>
      <c r="D20" s="10" t="s">
        <v>42</v>
      </c>
      <c r="E20" s="11"/>
      <c r="F20" s="9"/>
      <c r="G20" s="23">
        <f>+G21</f>
        <v>26427243</v>
      </c>
      <c r="H20" s="12"/>
      <c r="I20" s="23">
        <f>+I21</f>
        <v>26427243</v>
      </c>
      <c r="J20" s="25"/>
    </row>
    <row r="21" spans="1:12" ht="20.25" customHeight="1" x14ac:dyDescent="0.2">
      <c r="A21" s="9" t="s">
        <v>41</v>
      </c>
      <c r="B21" s="9" t="s">
        <v>12</v>
      </c>
      <c r="C21" s="9" t="s">
        <v>12</v>
      </c>
      <c r="D21" s="10" t="s">
        <v>42</v>
      </c>
      <c r="E21" s="11"/>
      <c r="F21" s="9"/>
      <c r="G21" s="23">
        <f>SUM(G22:G30)-G24-G25</f>
        <v>26427243</v>
      </c>
      <c r="H21" s="12"/>
      <c r="I21" s="23">
        <f>SUM(I22:I30)</f>
        <v>26427243</v>
      </c>
      <c r="J21" s="25"/>
    </row>
    <row r="22" spans="1:12" ht="42.75" customHeight="1" x14ac:dyDescent="0.2">
      <c r="A22" s="29" t="s">
        <v>73</v>
      </c>
      <c r="B22" s="4">
        <v>1021</v>
      </c>
      <c r="C22" s="4" t="s">
        <v>74</v>
      </c>
      <c r="D22" s="27" t="s">
        <v>75</v>
      </c>
      <c r="E22" s="13" t="s">
        <v>133</v>
      </c>
      <c r="F22" s="4">
        <v>2025</v>
      </c>
      <c r="G22" s="33">
        <f>99610+60720</f>
        <v>160330</v>
      </c>
      <c r="H22" s="12">
        <v>0</v>
      </c>
      <c r="I22" s="33">
        <f>G22</f>
        <v>160330</v>
      </c>
      <c r="J22" s="34">
        <v>100</v>
      </c>
    </row>
    <row r="23" spans="1:12" ht="74.25" customHeight="1" x14ac:dyDescent="0.2">
      <c r="A23" s="19" t="s">
        <v>97</v>
      </c>
      <c r="B23" s="19" t="s">
        <v>95</v>
      </c>
      <c r="C23" s="20" t="s">
        <v>71</v>
      </c>
      <c r="D23" s="21" t="s">
        <v>98</v>
      </c>
      <c r="E23" s="13" t="s">
        <v>102</v>
      </c>
      <c r="F23" s="4">
        <v>2025</v>
      </c>
      <c r="G23" s="33">
        <f>260000+534992</f>
        <v>794992</v>
      </c>
      <c r="H23" s="12">
        <v>0</v>
      </c>
      <c r="I23" s="33">
        <f>26000+53499</f>
        <v>79499</v>
      </c>
      <c r="J23" s="34">
        <v>100</v>
      </c>
    </row>
    <row r="24" spans="1:12" ht="75" customHeight="1" x14ac:dyDescent="0.2">
      <c r="A24" s="19" t="s">
        <v>96</v>
      </c>
      <c r="B24" s="19" t="s">
        <v>99</v>
      </c>
      <c r="C24" s="20" t="s">
        <v>71</v>
      </c>
      <c r="D24" s="21" t="s">
        <v>100</v>
      </c>
      <c r="E24" s="13" t="s">
        <v>101</v>
      </c>
      <c r="F24" s="4">
        <v>2025</v>
      </c>
      <c r="G24" s="33">
        <f>260000+534992</f>
        <v>794992</v>
      </c>
      <c r="H24" s="12">
        <v>0</v>
      </c>
      <c r="I24" s="33">
        <f>234000+481493</f>
        <v>715493</v>
      </c>
      <c r="J24" s="34">
        <v>100</v>
      </c>
      <c r="L24" s="39"/>
    </row>
    <row r="25" spans="1:12" ht="86.25" customHeight="1" x14ac:dyDescent="0.2">
      <c r="A25" s="29" t="s">
        <v>84</v>
      </c>
      <c r="B25" s="4" t="s">
        <v>85</v>
      </c>
      <c r="C25" s="4" t="s">
        <v>71</v>
      </c>
      <c r="D25" s="27" t="s">
        <v>86</v>
      </c>
      <c r="E25" s="13" t="s">
        <v>87</v>
      </c>
      <c r="F25" s="4">
        <v>2025</v>
      </c>
      <c r="G25" s="33">
        <v>75000</v>
      </c>
      <c r="H25" s="14">
        <v>0</v>
      </c>
      <c r="I25" s="33">
        <v>7500</v>
      </c>
      <c r="J25" s="34">
        <v>100</v>
      </c>
    </row>
    <row r="26" spans="1:12" ht="84.75" customHeight="1" x14ac:dyDescent="0.2">
      <c r="A26" s="4" t="s">
        <v>88</v>
      </c>
      <c r="B26" s="4" t="s">
        <v>89</v>
      </c>
      <c r="C26" s="4" t="s">
        <v>71</v>
      </c>
      <c r="D26" s="27" t="s">
        <v>90</v>
      </c>
      <c r="E26" s="13" t="s">
        <v>91</v>
      </c>
      <c r="F26" s="4">
        <v>2025</v>
      </c>
      <c r="G26" s="33">
        <v>75000</v>
      </c>
      <c r="H26" s="14">
        <v>0</v>
      </c>
      <c r="I26" s="33">
        <v>67500</v>
      </c>
      <c r="J26" s="34">
        <v>100</v>
      </c>
    </row>
    <row r="27" spans="1:12" ht="42" customHeight="1" x14ac:dyDescent="0.2">
      <c r="A27" s="29" t="s">
        <v>58</v>
      </c>
      <c r="B27" s="4">
        <v>1300</v>
      </c>
      <c r="C27" s="31" t="s">
        <v>71</v>
      </c>
      <c r="D27" s="13" t="s">
        <v>44</v>
      </c>
      <c r="E27" s="13" t="s">
        <v>128</v>
      </c>
      <c r="F27" s="4">
        <v>2025</v>
      </c>
      <c r="G27" s="33">
        <f>100000+200000</f>
        <v>300000</v>
      </c>
      <c r="H27" s="14">
        <v>0</v>
      </c>
      <c r="I27" s="33">
        <f>G27</f>
        <v>300000</v>
      </c>
      <c r="J27" s="34">
        <v>100</v>
      </c>
    </row>
    <row r="28" spans="1:12" ht="42.75" customHeight="1" x14ac:dyDescent="0.2">
      <c r="A28" s="29" t="s">
        <v>58</v>
      </c>
      <c r="B28" s="4">
        <v>1300</v>
      </c>
      <c r="C28" s="31" t="s">
        <v>71</v>
      </c>
      <c r="D28" s="13" t="s">
        <v>44</v>
      </c>
      <c r="E28" s="13" t="s">
        <v>92</v>
      </c>
      <c r="F28" s="4">
        <v>2025</v>
      </c>
      <c r="G28" s="33">
        <f>267898-255000</f>
        <v>12898</v>
      </c>
      <c r="H28" s="14">
        <v>0</v>
      </c>
      <c r="I28" s="33">
        <f>G28</f>
        <v>12898</v>
      </c>
      <c r="J28" s="34">
        <v>100</v>
      </c>
    </row>
    <row r="29" spans="1:12" ht="29.25" customHeight="1" x14ac:dyDescent="0.2">
      <c r="A29" s="29" t="s">
        <v>58</v>
      </c>
      <c r="B29" s="4">
        <v>1300</v>
      </c>
      <c r="C29" s="31" t="s">
        <v>71</v>
      </c>
      <c r="D29" s="13" t="s">
        <v>44</v>
      </c>
      <c r="E29" s="13" t="s">
        <v>45</v>
      </c>
      <c r="F29" s="4">
        <v>2025</v>
      </c>
      <c r="G29" s="24">
        <f>5447368+11454160+317056+40483</f>
        <v>17259067</v>
      </c>
      <c r="H29" s="12">
        <v>0</v>
      </c>
      <c r="I29" s="24">
        <f>+G29</f>
        <v>17259067</v>
      </c>
      <c r="J29" s="26">
        <v>100</v>
      </c>
    </row>
    <row r="30" spans="1:12" ht="45" customHeight="1" x14ac:dyDescent="0.2">
      <c r="A30" s="29" t="s">
        <v>58</v>
      </c>
      <c r="B30" s="4">
        <v>1300</v>
      </c>
      <c r="C30" s="31" t="s">
        <v>71</v>
      </c>
      <c r="D30" s="13" t="s">
        <v>44</v>
      </c>
      <c r="E30" s="13" t="s">
        <v>118</v>
      </c>
      <c r="F30" s="4">
        <v>2025</v>
      </c>
      <c r="G30" s="24">
        <v>7824956</v>
      </c>
      <c r="H30" s="12">
        <v>0</v>
      </c>
      <c r="I30" s="24">
        <v>7824956</v>
      </c>
      <c r="J30" s="26">
        <v>100</v>
      </c>
    </row>
    <row r="31" spans="1:12" ht="29.25" customHeight="1" x14ac:dyDescent="0.2">
      <c r="A31" s="35" t="s">
        <v>80</v>
      </c>
      <c r="B31" s="9"/>
      <c r="C31" s="36"/>
      <c r="D31" s="37" t="s">
        <v>81</v>
      </c>
      <c r="E31" s="13"/>
      <c r="F31" s="4"/>
      <c r="G31" s="38">
        <f>G32</f>
        <v>464870</v>
      </c>
      <c r="H31" s="12"/>
      <c r="I31" s="38">
        <f>I32</f>
        <v>464870</v>
      </c>
      <c r="J31" s="26"/>
    </row>
    <row r="32" spans="1:12" ht="29.25" customHeight="1" x14ac:dyDescent="0.2">
      <c r="A32" s="35" t="s">
        <v>82</v>
      </c>
      <c r="B32" s="9"/>
      <c r="C32" s="36"/>
      <c r="D32" s="37" t="s">
        <v>83</v>
      </c>
      <c r="E32" s="13"/>
      <c r="F32" s="4"/>
      <c r="G32" s="38">
        <f>SUM(G33:G35)</f>
        <v>464870</v>
      </c>
      <c r="H32" s="12"/>
      <c r="I32" s="38">
        <f>SUM(I33:I35)</f>
        <v>464870</v>
      </c>
      <c r="J32" s="26"/>
    </row>
    <row r="33" spans="1:13" ht="29.25" customHeight="1" x14ac:dyDescent="0.2">
      <c r="A33" s="19">
        <v>1014081</v>
      </c>
      <c r="B33" s="4">
        <v>4081</v>
      </c>
      <c r="C33" s="53" t="s">
        <v>109</v>
      </c>
      <c r="D33" s="21" t="s">
        <v>149</v>
      </c>
      <c r="E33" s="13" t="s">
        <v>150</v>
      </c>
      <c r="F33" s="4">
        <v>2025</v>
      </c>
      <c r="G33" s="24">
        <f>83992+33678</f>
        <v>117670</v>
      </c>
      <c r="H33" s="14" t="s">
        <v>135</v>
      </c>
      <c r="I33" s="24">
        <f>G33</f>
        <v>117670</v>
      </c>
      <c r="J33" s="26">
        <v>100</v>
      </c>
    </row>
    <row r="34" spans="1:13" ht="29.25" customHeight="1" x14ac:dyDescent="0.2">
      <c r="A34" s="19">
        <v>1014030</v>
      </c>
      <c r="B34" s="19" t="s">
        <v>155</v>
      </c>
      <c r="C34" s="20" t="s">
        <v>156</v>
      </c>
      <c r="D34" s="24" t="s">
        <v>157</v>
      </c>
      <c r="E34" s="13" t="s">
        <v>158</v>
      </c>
      <c r="F34" s="4">
        <v>2025</v>
      </c>
      <c r="G34" s="24">
        <v>25000</v>
      </c>
      <c r="H34" s="14" t="s">
        <v>135</v>
      </c>
      <c r="I34" s="24">
        <f>+G34</f>
        <v>25000</v>
      </c>
      <c r="J34" s="26">
        <v>100</v>
      </c>
    </row>
    <row r="35" spans="1:13" ht="37.5" customHeight="1" x14ac:dyDescent="0.2">
      <c r="A35" s="29" t="s">
        <v>108</v>
      </c>
      <c r="B35" s="4">
        <v>4083</v>
      </c>
      <c r="C35" s="31" t="s">
        <v>109</v>
      </c>
      <c r="D35" s="13" t="s">
        <v>110</v>
      </c>
      <c r="E35" s="13" t="s">
        <v>126</v>
      </c>
      <c r="F35" s="4">
        <v>2025</v>
      </c>
      <c r="G35" s="24">
        <f>300000+22200</f>
        <v>322200</v>
      </c>
      <c r="H35" s="12">
        <v>0</v>
      </c>
      <c r="I35" s="24">
        <f>300000+22200</f>
        <v>322200</v>
      </c>
      <c r="J35" s="26">
        <v>100</v>
      </c>
    </row>
    <row r="36" spans="1:13" ht="27.75" customHeight="1" x14ac:dyDescent="0.2">
      <c r="A36" s="9" t="s">
        <v>11</v>
      </c>
      <c r="B36" s="9" t="s">
        <v>12</v>
      </c>
      <c r="C36" s="9" t="s">
        <v>12</v>
      </c>
      <c r="D36" s="10" t="s">
        <v>43</v>
      </c>
      <c r="E36" s="11"/>
      <c r="F36" s="9" t="s">
        <v>12</v>
      </c>
      <c r="G36" s="12">
        <f>G37</f>
        <v>286973000</v>
      </c>
      <c r="H36" s="12"/>
      <c r="I36" s="12">
        <f>I37</f>
        <v>286973000</v>
      </c>
      <c r="J36" s="12"/>
    </row>
    <row r="37" spans="1:13" ht="29.25" customHeight="1" x14ac:dyDescent="0.2">
      <c r="A37" s="9" t="s">
        <v>13</v>
      </c>
      <c r="B37" s="9" t="s">
        <v>12</v>
      </c>
      <c r="C37" s="9" t="s">
        <v>12</v>
      </c>
      <c r="D37" s="10" t="s">
        <v>43</v>
      </c>
      <c r="E37" s="11"/>
      <c r="F37" s="9" t="s">
        <v>12</v>
      </c>
      <c r="G37" s="12">
        <f>SUM(G38:G71)-G40-G41</f>
        <v>286973000</v>
      </c>
      <c r="H37" s="12"/>
      <c r="I37" s="12">
        <f>SUM(I38:I71)</f>
        <v>286973000</v>
      </c>
      <c r="J37" s="12"/>
    </row>
    <row r="38" spans="1:13" ht="39" customHeight="1" x14ac:dyDescent="0.2">
      <c r="A38" s="4">
        <v>1211300</v>
      </c>
      <c r="B38" s="4">
        <v>1300</v>
      </c>
      <c r="C38" s="20" t="s">
        <v>71</v>
      </c>
      <c r="D38" s="21" t="s">
        <v>44</v>
      </c>
      <c r="E38" s="13" t="s">
        <v>121</v>
      </c>
      <c r="F38" s="4">
        <v>2025</v>
      </c>
      <c r="G38" s="14">
        <v>616630</v>
      </c>
      <c r="H38" s="14">
        <v>0</v>
      </c>
      <c r="I38" s="14">
        <f>G38</f>
        <v>616630</v>
      </c>
      <c r="J38" s="34">
        <v>100</v>
      </c>
    </row>
    <row r="39" spans="1:13" ht="39" customHeight="1" x14ac:dyDescent="0.2">
      <c r="A39" s="4">
        <v>1211300</v>
      </c>
      <c r="B39" s="4">
        <v>1300</v>
      </c>
      <c r="C39" s="20" t="s">
        <v>71</v>
      </c>
      <c r="D39" s="21" t="s">
        <v>44</v>
      </c>
      <c r="E39" s="13" t="s">
        <v>122</v>
      </c>
      <c r="F39" s="4">
        <v>2025</v>
      </c>
      <c r="G39" s="14">
        <v>489216</v>
      </c>
      <c r="H39" s="14">
        <v>0</v>
      </c>
      <c r="I39" s="14">
        <f>G39</f>
        <v>489216</v>
      </c>
      <c r="J39" s="34">
        <v>100</v>
      </c>
    </row>
    <row r="40" spans="1:13" ht="107.25" customHeight="1" x14ac:dyDescent="0.2">
      <c r="A40" s="19">
        <v>1211261</v>
      </c>
      <c r="B40" s="19">
        <v>1261</v>
      </c>
      <c r="C40" s="20" t="s">
        <v>71</v>
      </c>
      <c r="D40" s="21" t="s">
        <v>105</v>
      </c>
      <c r="E40" s="13" t="s">
        <v>119</v>
      </c>
      <c r="F40" s="4">
        <v>2025</v>
      </c>
      <c r="G40" s="33">
        <v>122919484</v>
      </c>
      <c r="H40" s="12">
        <v>0</v>
      </c>
      <c r="I40" s="33">
        <v>13369416</v>
      </c>
      <c r="J40" s="34">
        <v>100</v>
      </c>
    </row>
    <row r="41" spans="1:13" ht="116.25" customHeight="1" x14ac:dyDescent="0.2">
      <c r="A41" s="19" t="s">
        <v>106</v>
      </c>
      <c r="B41" s="19">
        <v>1261</v>
      </c>
      <c r="C41" s="20" t="s">
        <v>71</v>
      </c>
      <c r="D41" s="21" t="s">
        <v>105</v>
      </c>
      <c r="E41" s="13" t="s">
        <v>120</v>
      </c>
      <c r="F41" s="4">
        <v>2025</v>
      </c>
      <c r="G41" s="33">
        <v>150073962</v>
      </c>
      <c r="H41" s="12">
        <v>0</v>
      </c>
      <c r="I41" s="33">
        <v>16481031</v>
      </c>
      <c r="J41" s="34">
        <v>100</v>
      </c>
      <c r="M41" s="39"/>
    </row>
    <row r="42" spans="1:13" ht="105.75" customHeight="1" x14ac:dyDescent="0.2">
      <c r="A42" s="29" t="s">
        <v>107</v>
      </c>
      <c r="B42" s="4">
        <v>1262</v>
      </c>
      <c r="C42" s="4" t="s">
        <v>71</v>
      </c>
      <c r="D42" s="27" t="s">
        <v>76</v>
      </c>
      <c r="E42" s="13" t="s">
        <v>77</v>
      </c>
      <c r="F42" s="4">
        <v>2025</v>
      </c>
      <c r="G42" s="33">
        <v>150073962</v>
      </c>
      <c r="H42" s="14">
        <v>0</v>
      </c>
      <c r="I42" s="33">
        <v>133592931</v>
      </c>
      <c r="J42" s="34">
        <v>100</v>
      </c>
      <c r="M42" s="39"/>
    </row>
    <row r="43" spans="1:13" ht="106.5" customHeight="1" x14ac:dyDescent="0.2">
      <c r="A43" s="29" t="s">
        <v>107</v>
      </c>
      <c r="B43" s="4">
        <v>1262</v>
      </c>
      <c r="C43" s="4" t="s">
        <v>71</v>
      </c>
      <c r="D43" s="27" t="s">
        <v>76</v>
      </c>
      <c r="E43" s="13" t="s">
        <v>78</v>
      </c>
      <c r="F43" s="4">
        <v>2025</v>
      </c>
      <c r="G43" s="33">
        <v>122919484</v>
      </c>
      <c r="H43" s="14">
        <v>0</v>
      </c>
      <c r="I43" s="33">
        <v>109550068</v>
      </c>
      <c r="J43" s="34">
        <v>100</v>
      </c>
    </row>
    <row r="44" spans="1:13" ht="27.75" customHeight="1" x14ac:dyDescent="0.2">
      <c r="A44" s="29" t="s">
        <v>151</v>
      </c>
      <c r="B44" s="4">
        <v>6011</v>
      </c>
      <c r="C44" s="4" t="s">
        <v>152</v>
      </c>
      <c r="D44" s="27" t="s">
        <v>153</v>
      </c>
      <c r="E44" s="13" t="s">
        <v>154</v>
      </c>
      <c r="F44" s="4">
        <v>2025</v>
      </c>
      <c r="G44" s="33">
        <f>72000</f>
        <v>72000</v>
      </c>
      <c r="H44" s="14" t="s">
        <v>135</v>
      </c>
      <c r="I44" s="33">
        <f>G44</f>
        <v>72000</v>
      </c>
      <c r="J44" s="34">
        <v>100</v>
      </c>
    </row>
    <row r="45" spans="1:13" ht="33" customHeight="1" x14ac:dyDescent="0.2">
      <c r="A45" s="4" t="s">
        <v>62</v>
      </c>
      <c r="B45" s="4" t="s">
        <v>63</v>
      </c>
      <c r="C45" s="4" t="s">
        <v>64</v>
      </c>
      <c r="D45" s="27" t="s">
        <v>65</v>
      </c>
      <c r="E45" s="13" t="s">
        <v>66</v>
      </c>
      <c r="F45" s="4">
        <v>2025</v>
      </c>
      <c r="G45" s="14">
        <f>820500+260000+270000</f>
        <v>1350500</v>
      </c>
      <c r="H45" s="14">
        <v>0</v>
      </c>
      <c r="I45" s="14">
        <f>+G45</f>
        <v>1350500</v>
      </c>
      <c r="J45" s="30">
        <v>100</v>
      </c>
    </row>
    <row r="46" spans="1:13" ht="33" customHeight="1" x14ac:dyDescent="0.2">
      <c r="A46" s="4" t="s">
        <v>62</v>
      </c>
      <c r="B46" s="4" t="s">
        <v>63</v>
      </c>
      <c r="C46" s="4" t="s">
        <v>64</v>
      </c>
      <c r="D46" s="27" t="s">
        <v>65</v>
      </c>
      <c r="E46" s="13" t="s">
        <v>104</v>
      </c>
      <c r="F46" s="4">
        <v>2025</v>
      </c>
      <c r="G46" s="14">
        <f>3000000-971300-765755</f>
        <v>1262945</v>
      </c>
      <c r="H46" s="14">
        <v>0</v>
      </c>
      <c r="I46" s="14">
        <f>G46</f>
        <v>1262945</v>
      </c>
      <c r="J46" s="30">
        <v>100</v>
      </c>
    </row>
    <row r="47" spans="1:13" ht="27" customHeight="1" x14ac:dyDescent="0.2">
      <c r="A47" s="4" t="s">
        <v>62</v>
      </c>
      <c r="B47" s="4" t="s">
        <v>63</v>
      </c>
      <c r="C47" s="4" t="s">
        <v>64</v>
      </c>
      <c r="D47" s="27" t="s">
        <v>65</v>
      </c>
      <c r="E47" s="13" t="s">
        <v>93</v>
      </c>
      <c r="F47" s="4">
        <v>2025</v>
      </c>
      <c r="G47" s="14">
        <f>372000+186590+536295+47159</f>
        <v>1142044</v>
      </c>
      <c r="H47" s="14">
        <v>0</v>
      </c>
      <c r="I47" s="14">
        <f>G47</f>
        <v>1142044</v>
      </c>
      <c r="J47" s="30">
        <v>100</v>
      </c>
    </row>
    <row r="48" spans="1:13" ht="27" customHeight="1" x14ac:dyDescent="0.2">
      <c r="A48" s="4" t="s">
        <v>62</v>
      </c>
      <c r="B48" s="4" t="s">
        <v>63</v>
      </c>
      <c r="C48" s="4" t="s">
        <v>64</v>
      </c>
      <c r="D48" s="27" t="s">
        <v>65</v>
      </c>
      <c r="E48" s="13" t="s">
        <v>159</v>
      </c>
      <c r="F48" s="4">
        <v>2025</v>
      </c>
      <c r="G48" s="14">
        <v>100000</v>
      </c>
      <c r="H48" s="14" t="s">
        <v>135</v>
      </c>
      <c r="I48" s="14">
        <v>100000</v>
      </c>
      <c r="J48" s="30">
        <v>100</v>
      </c>
    </row>
    <row r="49" spans="1:10" ht="27" customHeight="1" x14ac:dyDescent="0.2">
      <c r="A49" s="4" t="s">
        <v>62</v>
      </c>
      <c r="B49" s="4" t="s">
        <v>63</v>
      </c>
      <c r="C49" s="4" t="s">
        <v>64</v>
      </c>
      <c r="D49" s="27" t="s">
        <v>65</v>
      </c>
      <c r="E49" s="13" t="s">
        <v>94</v>
      </c>
      <c r="F49" s="4">
        <v>2025</v>
      </c>
      <c r="G49" s="14">
        <f>109978+455000+725000+100000+19950-100000+90000</f>
        <v>1399928</v>
      </c>
      <c r="H49" s="14">
        <v>0</v>
      </c>
      <c r="I49" s="14">
        <f t="shared" ref="I49:I56" si="1">G49</f>
        <v>1399928</v>
      </c>
      <c r="J49" s="30">
        <v>100</v>
      </c>
    </row>
    <row r="50" spans="1:10" ht="27" customHeight="1" x14ac:dyDescent="0.2">
      <c r="A50" s="19" t="s">
        <v>166</v>
      </c>
      <c r="B50" s="19" t="s">
        <v>167</v>
      </c>
      <c r="C50" s="20" t="s">
        <v>38</v>
      </c>
      <c r="D50" s="24" t="s">
        <v>168</v>
      </c>
      <c r="E50" s="13" t="s">
        <v>169</v>
      </c>
      <c r="F50" s="4">
        <v>2025</v>
      </c>
      <c r="G50" s="14">
        <v>35810</v>
      </c>
      <c r="H50" s="14" t="s">
        <v>135</v>
      </c>
      <c r="I50" s="14">
        <f t="shared" si="1"/>
        <v>35810</v>
      </c>
      <c r="J50" s="30">
        <v>100</v>
      </c>
    </row>
    <row r="51" spans="1:10" s="48" customFormat="1" ht="36.75" customHeight="1" x14ac:dyDescent="0.2">
      <c r="A51" s="41" t="s">
        <v>36</v>
      </c>
      <c r="B51" s="41" t="s">
        <v>37</v>
      </c>
      <c r="C51" s="42" t="s">
        <v>38</v>
      </c>
      <c r="D51" s="43" t="s">
        <v>39</v>
      </c>
      <c r="E51" s="44" t="s">
        <v>22</v>
      </c>
      <c r="F51" s="45">
        <v>2025</v>
      </c>
      <c r="G51" s="46">
        <v>132269</v>
      </c>
      <c r="H51" s="46">
        <v>0</v>
      </c>
      <c r="I51" s="46">
        <f t="shared" si="1"/>
        <v>132269</v>
      </c>
      <c r="J51" s="47" t="s">
        <v>14</v>
      </c>
    </row>
    <row r="52" spans="1:10" s="7" customFormat="1" ht="32.25" customHeight="1" x14ac:dyDescent="0.3">
      <c r="A52" s="19" t="s">
        <v>36</v>
      </c>
      <c r="B52" s="19" t="s">
        <v>37</v>
      </c>
      <c r="C52" s="20" t="s">
        <v>38</v>
      </c>
      <c r="D52" s="21" t="s">
        <v>39</v>
      </c>
      <c r="E52" s="13" t="s">
        <v>23</v>
      </c>
      <c r="F52" s="4">
        <v>2025</v>
      </c>
      <c r="G52" s="14">
        <v>101393</v>
      </c>
      <c r="H52" s="14">
        <v>0</v>
      </c>
      <c r="I52" s="14">
        <f t="shared" si="1"/>
        <v>101393</v>
      </c>
      <c r="J52" s="14" t="s">
        <v>14</v>
      </c>
    </row>
    <row r="53" spans="1:10" ht="31.5" customHeight="1" x14ac:dyDescent="0.2">
      <c r="A53" s="19" t="s">
        <v>36</v>
      </c>
      <c r="B53" s="19" t="s">
        <v>37</v>
      </c>
      <c r="C53" s="20" t="s">
        <v>38</v>
      </c>
      <c r="D53" s="21" t="s">
        <v>39</v>
      </c>
      <c r="E53" s="13" t="s">
        <v>24</v>
      </c>
      <c r="F53" s="4">
        <v>2025</v>
      </c>
      <c r="G53" s="14">
        <v>121674</v>
      </c>
      <c r="H53" s="14">
        <v>0</v>
      </c>
      <c r="I53" s="14">
        <f t="shared" si="1"/>
        <v>121674</v>
      </c>
      <c r="J53" s="14" t="s">
        <v>14</v>
      </c>
    </row>
    <row r="54" spans="1:10" ht="30" customHeight="1" x14ac:dyDescent="0.2">
      <c r="A54" s="19" t="s">
        <v>36</v>
      </c>
      <c r="B54" s="19" t="s">
        <v>37</v>
      </c>
      <c r="C54" s="20" t="s">
        <v>38</v>
      </c>
      <c r="D54" s="21" t="s">
        <v>39</v>
      </c>
      <c r="E54" s="13" t="s">
        <v>25</v>
      </c>
      <c r="F54" s="4">
        <v>2025</v>
      </c>
      <c r="G54" s="14">
        <v>107133</v>
      </c>
      <c r="H54" s="14">
        <v>0</v>
      </c>
      <c r="I54" s="14">
        <f t="shared" si="1"/>
        <v>107133</v>
      </c>
      <c r="J54" s="14" t="s">
        <v>14</v>
      </c>
    </row>
    <row r="55" spans="1:10" ht="35.25" customHeight="1" x14ac:dyDescent="0.2">
      <c r="A55" s="19" t="s">
        <v>36</v>
      </c>
      <c r="B55" s="19" t="s">
        <v>37</v>
      </c>
      <c r="C55" s="20" t="s">
        <v>38</v>
      </c>
      <c r="D55" s="21" t="s">
        <v>39</v>
      </c>
      <c r="E55" s="13" t="s">
        <v>26</v>
      </c>
      <c r="F55" s="4">
        <v>2025</v>
      </c>
      <c r="G55" s="14">
        <v>147698</v>
      </c>
      <c r="H55" s="14">
        <v>0</v>
      </c>
      <c r="I55" s="14">
        <f t="shared" si="1"/>
        <v>147698</v>
      </c>
      <c r="J55" s="14" t="s">
        <v>14</v>
      </c>
    </row>
    <row r="56" spans="1:10" ht="31.5" customHeight="1" x14ac:dyDescent="0.2">
      <c r="A56" s="19" t="s">
        <v>36</v>
      </c>
      <c r="B56" s="19" t="s">
        <v>37</v>
      </c>
      <c r="C56" s="20" t="s">
        <v>38</v>
      </c>
      <c r="D56" s="21" t="s">
        <v>39</v>
      </c>
      <c r="E56" s="13" t="s">
        <v>27</v>
      </c>
      <c r="F56" s="4">
        <v>2025</v>
      </c>
      <c r="G56" s="14">
        <v>80803</v>
      </c>
      <c r="H56" s="14">
        <v>0</v>
      </c>
      <c r="I56" s="14">
        <f t="shared" si="1"/>
        <v>80803</v>
      </c>
      <c r="J56" s="14" t="s">
        <v>14</v>
      </c>
    </row>
    <row r="57" spans="1:10" ht="35.25" customHeight="1" x14ac:dyDescent="0.2">
      <c r="A57" s="19" t="s">
        <v>36</v>
      </c>
      <c r="B57" s="19" t="s">
        <v>37</v>
      </c>
      <c r="C57" s="20" t="s">
        <v>38</v>
      </c>
      <c r="D57" s="21" t="s">
        <v>39</v>
      </c>
      <c r="E57" s="13" t="s">
        <v>28</v>
      </c>
      <c r="F57" s="4">
        <v>2025</v>
      </c>
      <c r="G57" s="14">
        <v>82643</v>
      </c>
      <c r="H57" s="14">
        <v>0</v>
      </c>
      <c r="I57" s="14">
        <f t="shared" ref="I57:I70" si="2">G57</f>
        <v>82643</v>
      </c>
      <c r="J57" s="14" t="s">
        <v>14</v>
      </c>
    </row>
    <row r="58" spans="1:10" ht="30.75" customHeight="1" x14ac:dyDescent="0.2">
      <c r="A58" s="19" t="s">
        <v>36</v>
      </c>
      <c r="B58" s="19" t="s">
        <v>37</v>
      </c>
      <c r="C58" s="20" t="s">
        <v>38</v>
      </c>
      <c r="D58" s="21" t="s">
        <v>39</v>
      </c>
      <c r="E58" s="13" t="s">
        <v>29</v>
      </c>
      <c r="F58" s="4">
        <v>2025</v>
      </c>
      <c r="G58" s="14">
        <v>91674</v>
      </c>
      <c r="H58" s="14">
        <v>0</v>
      </c>
      <c r="I58" s="14">
        <f t="shared" si="2"/>
        <v>91674</v>
      </c>
      <c r="J58" s="14" t="s">
        <v>14</v>
      </c>
    </row>
    <row r="59" spans="1:10" ht="37.5" customHeight="1" x14ac:dyDescent="0.2">
      <c r="A59" s="19" t="s">
        <v>36</v>
      </c>
      <c r="B59" s="19" t="s">
        <v>37</v>
      </c>
      <c r="C59" s="20" t="s">
        <v>38</v>
      </c>
      <c r="D59" s="21" t="s">
        <v>39</v>
      </c>
      <c r="E59" s="13" t="s">
        <v>30</v>
      </c>
      <c r="F59" s="4">
        <v>2025</v>
      </c>
      <c r="G59" s="14">
        <v>109570</v>
      </c>
      <c r="H59" s="14">
        <v>0</v>
      </c>
      <c r="I59" s="14">
        <f t="shared" si="2"/>
        <v>109570</v>
      </c>
      <c r="J59" s="14" t="s">
        <v>14</v>
      </c>
    </row>
    <row r="60" spans="1:10" ht="45.75" customHeight="1" x14ac:dyDescent="0.2">
      <c r="A60" s="19" t="s">
        <v>36</v>
      </c>
      <c r="B60" s="19" t="s">
        <v>37</v>
      </c>
      <c r="C60" s="20" t="s">
        <v>38</v>
      </c>
      <c r="D60" s="21" t="s">
        <v>39</v>
      </c>
      <c r="E60" s="13" t="s">
        <v>31</v>
      </c>
      <c r="F60" s="4">
        <v>2025</v>
      </c>
      <c r="G60" s="14">
        <v>122269</v>
      </c>
      <c r="H60" s="14">
        <v>0</v>
      </c>
      <c r="I60" s="14">
        <f t="shared" si="2"/>
        <v>122269</v>
      </c>
      <c r="J60" s="14" t="s">
        <v>14</v>
      </c>
    </row>
    <row r="61" spans="1:10" ht="32.25" customHeight="1" x14ac:dyDescent="0.2">
      <c r="A61" s="19" t="s">
        <v>36</v>
      </c>
      <c r="B61" s="19" t="s">
        <v>37</v>
      </c>
      <c r="C61" s="20" t="s">
        <v>38</v>
      </c>
      <c r="D61" s="21" t="s">
        <v>39</v>
      </c>
      <c r="E61" s="13" t="s">
        <v>32</v>
      </c>
      <c r="F61" s="4">
        <v>2025</v>
      </c>
      <c r="G61" s="14">
        <v>135494</v>
      </c>
      <c r="H61" s="14">
        <v>0</v>
      </c>
      <c r="I61" s="14">
        <f t="shared" si="2"/>
        <v>135494</v>
      </c>
      <c r="J61" s="14" t="s">
        <v>14</v>
      </c>
    </row>
    <row r="62" spans="1:10" ht="46.5" customHeight="1" x14ac:dyDescent="0.2">
      <c r="A62" s="19" t="s">
        <v>36</v>
      </c>
      <c r="B62" s="19" t="s">
        <v>37</v>
      </c>
      <c r="C62" s="20" t="s">
        <v>38</v>
      </c>
      <c r="D62" s="21" t="s">
        <v>39</v>
      </c>
      <c r="E62" s="13" t="s">
        <v>33</v>
      </c>
      <c r="F62" s="4">
        <v>2025</v>
      </c>
      <c r="G62" s="14">
        <v>118769</v>
      </c>
      <c r="H62" s="14">
        <v>0</v>
      </c>
      <c r="I62" s="14">
        <f t="shared" si="2"/>
        <v>118769</v>
      </c>
      <c r="J62" s="14" t="s">
        <v>14</v>
      </c>
    </row>
    <row r="63" spans="1:10" ht="29.25" customHeight="1" x14ac:dyDescent="0.2">
      <c r="A63" s="19" t="s">
        <v>36</v>
      </c>
      <c r="B63" s="19" t="s">
        <v>37</v>
      </c>
      <c r="C63" s="20" t="s">
        <v>38</v>
      </c>
      <c r="D63" s="21" t="s">
        <v>39</v>
      </c>
      <c r="E63" s="13" t="s">
        <v>34</v>
      </c>
      <c r="F63" s="4">
        <v>2025</v>
      </c>
      <c r="G63" s="14">
        <v>137167</v>
      </c>
      <c r="H63" s="14">
        <v>0</v>
      </c>
      <c r="I63" s="14">
        <f t="shared" si="2"/>
        <v>137167</v>
      </c>
      <c r="J63" s="14" t="s">
        <v>14</v>
      </c>
    </row>
    <row r="64" spans="1:10" ht="42" customHeight="1" x14ac:dyDescent="0.2">
      <c r="A64" s="19" t="s">
        <v>36</v>
      </c>
      <c r="B64" s="19" t="s">
        <v>37</v>
      </c>
      <c r="C64" s="20" t="s">
        <v>38</v>
      </c>
      <c r="D64" s="21" t="s">
        <v>39</v>
      </c>
      <c r="E64" s="13" t="s">
        <v>35</v>
      </c>
      <c r="F64" s="4">
        <v>2025</v>
      </c>
      <c r="G64" s="14">
        <v>105389</v>
      </c>
      <c r="H64" s="14">
        <v>0</v>
      </c>
      <c r="I64" s="14">
        <f t="shared" si="2"/>
        <v>105389</v>
      </c>
      <c r="J64" s="14" t="s">
        <v>14</v>
      </c>
    </row>
    <row r="65" spans="1:10" ht="27" customHeight="1" x14ac:dyDescent="0.2">
      <c r="A65" s="19" t="s">
        <v>36</v>
      </c>
      <c r="B65" s="19" t="s">
        <v>37</v>
      </c>
      <c r="C65" s="20" t="s">
        <v>38</v>
      </c>
      <c r="D65" s="21" t="s">
        <v>39</v>
      </c>
      <c r="E65" s="13" t="s">
        <v>123</v>
      </c>
      <c r="F65" s="4">
        <v>2025</v>
      </c>
      <c r="G65" s="14">
        <v>280400</v>
      </c>
      <c r="H65" s="14"/>
      <c r="I65" s="14">
        <f t="shared" si="2"/>
        <v>280400</v>
      </c>
      <c r="J65" s="30">
        <v>100</v>
      </c>
    </row>
    <row r="66" spans="1:10" ht="31.5" customHeight="1" x14ac:dyDescent="0.2">
      <c r="A66" s="19" t="s">
        <v>36</v>
      </c>
      <c r="B66" s="19" t="s">
        <v>37</v>
      </c>
      <c r="C66" s="20" t="s">
        <v>38</v>
      </c>
      <c r="D66" s="21" t="s">
        <v>39</v>
      </c>
      <c r="E66" s="13" t="s">
        <v>124</v>
      </c>
      <c r="F66" s="4">
        <v>2025</v>
      </c>
      <c r="G66" s="14">
        <v>322300</v>
      </c>
      <c r="H66" s="14"/>
      <c r="I66" s="14">
        <f t="shared" si="2"/>
        <v>322300</v>
      </c>
      <c r="J66" s="30">
        <v>100</v>
      </c>
    </row>
    <row r="67" spans="1:10" ht="32.25" customHeight="1" x14ac:dyDescent="0.2">
      <c r="A67" s="19" t="s">
        <v>36</v>
      </c>
      <c r="B67" s="19" t="s">
        <v>37</v>
      </c>
      <c r="C67" s="20" t="s">
        <v>38</v>
      </c>
      <c r="D67" s="21" t="s">
        <v>39</v>
      </c>
      <c r="E67" s="13" t="s">
        <v>136</v>
      </c>
      <c r="F67" s="4">
        <v>2025</v>
      </c>
      <c r="G67" s="14">
        <v>100000</v>
      </c>
      <c r="H67" s="14" t="s">
        <v>135</v>
      </c>
      <c r="I67" s="14">
        <f t="shared" si="2"/>
        <v>100000</v>
      </c>
      <c r="J67" s="30">
        <v>100</v>
      </c>
    </row>
    <row r="68" spans="1:10" ht="28.5" customHeight="1" x14ac:dyDescent="0.2">
      <c r="A68" s="19">
        <v>1217330</v>
      </c>
      <c r="B68" s="19">
        <v>7330</v>
      </c>
      <c r="C68" s="32" t="s">
        <v>72</v>
      </c>
      <c r="D68" s="21" t="s">
        <v>68</v>
      </c>
      <c r="E68" s="13" t="s">
        <v>103</v>
      </c>
      <c r="F68" s="4">
        <v>2025</v>
      </c>
      <c r="G68" s="14">
        <f>3577770+150000-536295</f>
        <v>3191475</v>
      </c>
      <c r="H68" s="14">
        <v>0</v>
      </c>
      <c r="I68" s="14">
        <f t="shared" si="2"/>
        <v>3191475</v>
      </c>
      <c r="J68" s="30">
        <v>100</v>
      </c>
    </row>
    <row r="69" spans="1:10" ht="19.5" customHeight="1" x14ac:dyDescent="0.2">
      <c r="A69" s="19">
        <v>1217330</v>
      </c>
      <c r="B69" s="19">
        <v>7330</v>
      </c>
      <c r="C69" s="32" t="s">
        <v>72</v>
      </c>
      <c r="D69" s="21" t="s">
        <v>68</v>
      </c>
      <c r="E69" s="13" t="s">
        <v>67</v>
      </c>
      <c r="F69" s="4">
        <v>2025</v>
      </c>
      <c r="G69" s="14">
        <v>1497264</v>
      </c>
      <c r="H69" s="14">
        <v>0</v>
      </c>
      <c r="I69" s="14">
        <f>+G69</f>
        <v>1497264</v>
      </c>
      <c r="J69" s="30">
        <v>100</v>
      </c>
    </row>
    <row r="70" spans="1:10" ht="23.25" customHeight="1" x14ac:dyDescent="0.2">
      <c r="A70" s="19">
        <v>1217330</v>
      </c>
      <c r="B70" s="19">
        <v>7330</v>
      </c>
      <c r="C70" s="32" t="s">
        <v>72</v>
      </c>
      <c r="D70" s="21" t="s">
        <v>68</v>
      </c>
      <c r="E70" s="13" t="s">
        <v>69</v>
      </c>
      <c r="F70" s="4">
        <v>2025</v>
      </c>
      <c r="G70" s="14">
        <f>1498000-100000+100000-1105846-367057</f>
        <v>25097</v>
      </c>
      <c r="H70" s="14">
        <v>0</v>
      </c>
      <c r="I70" s="14">
        <f t="shared" si="2"/>
        <v>25097</v>
      </c>
      <c r="J70" s="30">
        <v>100</v>
      </c>
    </row>
    <row r="71" spans="1:10" ht="45" customHeight="1" x14ac:dyDescent="0.2">
      <c r="A71" s="19" t="s">
        <v>137</v>
      </c>
      <c r="B71" s="19" t="s">
        <v>138</v>
      </c>
      <c r="C71" s="32" t="s">
        <v>139</v>
      </c>
      <c r="D71" s="21" t="s">
        <v>140</v>
      </c>
      <c r="E71" s="13" t="s">
        <v>141</v>
      </c>
      <c r="F71" s="4">
        <v>2025</v>
      </c>
      <c r="G71" s="14">
        <v>500000</v>
      </c>
      <c r="H71" s="14" t="s">
        <v>135</v>
      </c>
      <c r="I71" s="14">
        <f>G71</f>
        <v>500000</v>
      </c>
      <c r="J71" s="30">
        <v>100</v>
      </c>
    </row>
    <row r="72" spans="1:10" ht="30" customHeight="1" x14ac:dyDescent="0.2">
      <c r="A72" s="35" t="s">
        <v>111</v>
      </c>
      <c r="B72" s="9"/>
      <c r="C72" s="36"/>
      <c r="D72" s="37" t="s">
        <v>112</v>
      </c>
      <c r="E72" s="13"/>
      <c r="F72" s="4"/>
      <c r="G72" s="12">
        <f>+G73</f>
        <v>100000</v>
      </c>
      <c r="H72" s="12"/>
      <c r="I72" s="12">
        <f t="shared" ref="I72:I77" si="3">+G72</f>
        <v>100000</v>
      </c>
      <c r="J72" s="30"/>
    </row>
    <row r="73" spans="1:10" ht="30" customHeight="1" x14ac:dyDescent="0.2">
      <c r="A73" s="35" t="s">
        <v>113</v>
      </c>
      <c r="B73" s="9"/>
      <c r="C73" s="36"/>
      <c r="D73" s="37" t="s">
        <v>112</v>
      </c>
      <c r="E73" s="13"/>
      <c r="F73" s="4"/>
      <c r="G73" s="12">
        <f>+G74</f>
        <v>100000</v>
      </c>
      <c r="H73" s="12"/>
      <c r="I73" s="12">
        <f t="shared" si="3"/>
        <v>100000</v>
      </c>
      <c r="J73" s="30"/>
    </row>
    <row r="74" spans="1:10" ht="36.6" customHeight="1" x14ac:dyDescent="0.2">
      <c r="A74" s="19" t="s">
        <v>114</v>
      </c>
      <c r="B74" s="19" t="s">
        <v>115</v>
      </c>
      <c r="C74" s="20" t="s">
        <v>50</v>
      </c>
      <c r="D74" s="24" t="s">
        <v>116</v>
      </c>
      <c r="E74" s="13" t="s">
        <v>117</v>
      </c>
      <c r="F74" s="4">
        <v>2025</v>
      </c>
      <c r="G74" s="14">
        <v>100000</v>
      </c>
      <c r="H74" s="14">
        <v>0</v>
      </c>
      <c r="I74" s="14">
        <f t="shared" si="3"/>
        <v>100000</v>
      </c>
      <c r="J74" s="30">
        <v>100</v>
      </c>
    </row>
    <row r="75" spans="1:10" ht="18.75" customHeight="1" x14ac:dyDescent="0.2">
      <c r="A75" s="35" t="s">
        <v>130</v>
      </c>
      <c r="B75" s="9"/>
      <c r="C75" s="36"/>
      <c r="D75" s="37" t="s">
        <v>131</v>
      </c>
      <c r="E75" s="13"/>
      <c r="F75" s="4"/>
      <c r="G75" s="12">
        <f>+G76</f>
        <v>42720</v>
      </c>
      <c r="H75" s="12"/>
      <c r="I75" s="12">
        <f t="shared" si="3"/>
        <v>42720</v>
      </c>
      <c r="J75" s="30"/>
    </row>
    <row r="76" spans="1:10" ht="18.75" customHeight="1" x14ac:dyDescent="0.2">
      <c r="A76" s="35" t="s">
        <v>129</v>
      </c>
      <c r="B76" s="9"/>
      <c r="C76" s="36"/>
      <c r="D76" s="37" t="s">
        <v>131</v>
      </c>
      <c r="E76" s="13"/>
      <c r="F76" s="4"/>
      <c r="G76" s="12">
        <f>+G77</f>
        <v>42720</v>
      </c>
      <c r="H76" s="12"/>
      <c r="I76" s="12">
        <f t="shared" si="3"/>
        <v>42720</v>
      </c>
      <c r="J76" s="30"/>
    </row>
    <row r="77" spans="1:10" ht="36.6" customHeight="1" x14ac:dyDescent="0.2">
      <c r="A77" s="19" t="s">
        <v>134</v>
      </c>
      <c r="B77" s="19" t="s">
        <v>115</v>
      </c>
      <c r="C77" s="20" t="s">
        <v>50</v>
      </c>
      <c r="D77" s="24" t="s">
        <v>116</v>
      </c>
      <c r="E77" s="13" t="s">
        <v>132</v>
      </c>
      <c r="F77" s="4">
        <v>2025</v>
      </c>
      <c r="G77" s="14">
        <v>42720</v>
      </c>
      <c r="H77" s="14">
        <v>0</v>
      </c>
      <c r="I77" s="14">
        <f t="shared" si="3"/>
        <v>42720</v>
      </c>
      <c r="J77" s="30">
        <v>100</v>
      </c>
    </row>
    <row r="78" spans="1:10" x14ac:dyDescent="0.2">
      <c r="A78" s="15" t="s">
        <v>16</v>
      </c>
      <c r="B78" s="15" t="s">
        <v>16</v>
      </c>
      <c r="C78" s="15" t="s">
        <v>16</v>
      </c>
      <c r="D78" s="15" t="s">
        <v>15</v>
      </c>
      <c r="E78" s="15" t="s">
        <v>16</v>
      </c>
      <c r="F78" s="15" t="s">
        <v>16</v>
      </c>
      <c r="G78" s="18">
        <f>+G36+G20+G11+G31+G75+G72</f>
        <v>321621103</v>
      </c>
      <c r="H78" s="16">
        <f>H11</f>
        <v>600000</v>
      </c>
      <c r="I78" s="18">
        <f>+I36+I20+I11+I31+I75+I72</f>
        <v>321021103</v>
      </c>
      <c r="J78" s="16" t="s">
        <v>16</v>
      </c>
    </row>
    <row r="79" spans="1:10" x14ac:dyDescent="0.2">
      <c r="G79" s="40"/>
    </row>
    <row r="80" spans="1:10" ht="27.75" customHeight="1" x14ac:dyDescent="0.3">
      <c r="B80" s="50"/>
      <c r="C80" s="50"/>
      <c r="D80" s="7" t="s">
        <v>143</v>
      </c>
      <c r="E80" s="51"/>
      <c r="F80" s="52"/>
      <c r="G80" s="8" t="s">
        <v>144</v>
      </c>
      <c r="H80" s="51"/>
      <c r="I80" s="7"/>
    </row>
    <row r="81" spans="2:7" ht="20.25" customHeight="1" x14ac:dyDescent="0.25">
      <c r="B81" s="50"/>
    </row>
    <row r="82" spans="2:7" s="8" customFormat="1" ht="39" customHeight="1" x14ac:dyDescent="0.3">
      <c r="D82" s="55"/>
      <c r="E82" s="55"/>
      <c r="F82" s="55"/>
      <c r="G82" s="7"/>
    </row>
    <row r="83" spans="2:7" x14ac:dyDescent="0.2">
      <c r="G83" s="17"/>
    </row>
  </sheetData>
  <mergeCells count="4">
    <mergeCell ref="A4:J4"/>
    <mergeCell ref="A5:J5"/>
    <mergeCell ref="A6:J6"/>
    <mergeCell ref="D82:F82"/>
  </mergeCells>
  <phoneticPr fontId="8" type="noConversion"/>
  <pageMargins left="0.78740157480314965" right="0.78740157480314965" top="1.1811023622047245" bottom="0.59055118110236227" header="0" footer="0"/>
  <pageSetup paperSize="9" scale="58" fitToHeight="3" orientation="landscape" r:id="rId1"/>
  <headerFooter differentFirst="1">
    <oddHeader>&amp;Rпродовження додатку 5</oddHeader>
    <firstHeader xml:space="preserve">&amp;R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Аркуш1!Заголовки_для_печати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2025-12-10T06:36:39Z</cp:lastPrinted>
  <dcterms:created xsi:type="dcterms:W3CDTF">2023-12-01T11:20:54Z</dcterms:created>
  <dcterms:modified xsi:type="dcterms:W3CDTF">2025-12-11T13:23:21Z</dcterms:modified>
</cp:coreProperties>
</file>